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99" sheetId="1" r:id="rId1"/>
  </sheets>
  <definedNames>
    <definedName name="_xlnm.Print_Titles" localSheetId="0">'99'!$5:$6</definedName>
  </definedNames>
  <calcPr fullCalcOnLoad="1"/>
</workbook>
</file>

<file path=xl/sharedStrings.xml><?xml version="1.0" encoding="utf-8"?>
<sst xmlns="http://schemas.openxmlformats.org/spreadsheetml/2006/main" count="64" uniqueCount="60">
  <si>
    <t>支出預算明細表</t>
  </si>
  <si>
    <t>差異</t>
  </si>
  <si>
    <t>%</t>
  </si>
  <si>
    <t>董事會支出</t>
  </si>
  <si>
    <t>行政管理支出</t>
  </si>
  <si>
    <t>教學研究訓輔支出</t>
  </si>
  <si>
    <t>獎助學金支出</t>
  </si>
  <si>
    <t>建教合作支出</t>
  </si>
  <si>
    <t>　教學研究訓輔支出－折舊及攤銷</t>
  </si>
  <si>
    <t>　行政管理支出－維護及報廢</t>
  </si>
  <si>
    <t>　董事會支出－維護及報廢</t>
  </si>
  <si>
    <t>　董事會支出－交通費</t>
  </si>
  <si>
    <t>　董事會支出－折舊及攤銷</t>
  </si>
  <si>
    <t>科　　　　目</t>
  </si>
  <si>
    <t>比　　　　較</t>
  </si>
  <si>
    <t>備　　　　註</t>
  </si>
  <si>
    <t>　董事會支出－人事費</t>
  </si>
  <si>
    <t>　行政管理支出－人事費</t>
  </si>
  <si>
    <t>　行政管理支出－業務費</t>
  </si>
  <si>
    <t>　行政管理支出－折舊及攤銷</t>
  </si>
  <si>
    <t>　教學研究訓輔支出－人事費</t>
  </si>
  <si>
    <t>　教學研究訓輔支出－業務費</t>
  </si>
  <si>
    <t>　教學研究訓輔支出－維護及報廢</t>
  </si>
  <si>
    <t>　教學研究訓輔支出－退休撫卹費</t>
  </si>
  <si>
    <t>　建教合作支出－人事費</t>
  </si>
  <si>
    <t>　建教合作支出－業務費</t>
  </si>
  <si>
    <t>　建教合作支出－管理費</t>
  </si>
  <si>
    <t>財務支出</t>
  </si>
  <si>
    <t>　利息費用</t>
  </si>
  <si>
    <t>其他支出</t>
  </si>
  <si>
    <t>合計</t>
  </si>
  <si>
    <t>　試務費支出</t>
  </si>
  <si>
    <t>　獎學金支出</t>
  </si>
  <si>
    <t>　助學金支出</t>
  </si>
  <si>
    <t>推廣教育支出</t>
  </si>
  <si>
    <t>　推廣教育支出－人事費</t>
  </si>
  <si>
    <t>　推廣教育支出－業務費</t>
  </si>
  <si>
    <t>　推廣教育支出－維護及報廢</t>
  </si>
  <si>
    <t>　推廣教育支出－折舊及攤銷</t>
  </si>
  <si>
    <t>　建教合作支出－折舊及攤銷</t>
  </si>
  <si>
    <t xml:space="preserve">  董事會支出－業務費</t>
  </si>
  <si>
    <t>　雜項支出</t>
  </si>
  <si>
    <t>中    國     醫     藥     大     學</t>
  </si>
  <si>
    <t>董事出席、車馬費</t>
  </si>
  <si>
    <t>詳如第46頁</t>
  </si>
  <si>
    <t>詳如第51頁</t>
  </si>
  <si>
    <t>詳如第47頁</t>
  </si>
  <si>
    <t>詳如第48頁</t>
  </si>
  <si>
    <t>99學年度</t>
  </si>
  <si>
    <t>97學年度決算表</t>
  </si>
  <si>
    <t>99學年度預算表</t>
  </si>
  <si>
    <t>98學年度慨估數</t>
  </si>
  <si>
    <t>　行政管理支出－退休撫卹費</t>
  </si>
  <si>
    <t>　董事會支出－退休撫卹費</t>
  </si>
  <si>
    <t>　推廣教育支出－退休撫卹費</t>
  </si>
  <si>
    <t>第 43 頁</t>
  </si>
  <si>
    <t>詳如第45頁</t>
  </si>
  <si>
    <t>詳如第50頁</t>
  </si>
  <si>
    <t>償還大樓貸款利息支出（詳如第24頁）</t>
  </si>
  <si>
    <t>建教合作收入相對估列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</si>
</sst>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0_ "/>
    <numFmt numFmtId="179" formatCode="0.00_ "/>
    <numFmt numFmtId="180" formatCode="0.000000_ "/>
    <numFmt numFmtId="181" formatCode="0.00000_ "/>
    <numFmt numFmtId="182" formatCode="0.0000_ "/>
    <numFmt numFmtId="183" formatCode="0.00000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NumberFormat="1" applyFont="1" applyAlignment="1">
      <alignment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76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2" fillId="0" borderId="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/>
    </xf>
    <xf numFmtId="179" fontId="2" fillId="0" borderId="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B37">
      <selection activeCell="C22" sqref="C22"/>
    </sheetView>
  </sheetViews>
  <sheetFormatPr defaultColWidth="9.00390625" defaultRowHeight="16.5"/>
  <cols>
    <col min="1" max="1" width="18.125" style="7" customWidth="1"/>
    <col min="2" max="2" width="38.875" style="2" customWidth="1"/>
    <col min="3" max="3" width="15.875" style="7" customWidth="1"/>
    <col min="4" max="4" width="15.625" style="7" customWidth="1"/>
    <col min="5" max="5" width="15.00390625" style="7" customWidth="1"/>
    <col min="6" max="6" width="15.00390625" style="12" customWidth="1"/>
    <col min="7" max="7" width="19.375" style="2" customWidth="1"/>
    <col min="8" max="16384" width="15.00390625" style="2" customWidth="1"/>
  </cols>
  <sheetData>
    <row r="1" spans="1:7" ht="25.5">
      <c r="A1" s="34" t="s">
        <v>42</v>
      </c>
      <c r="B1" s="34"/>
      <c r="C1" s="34"/>
      <c r="D1" s="34"/>
      <c r="E1" s="34"/>
      <c r="F1" s="34"/>
      <c r="G1" s="34"/>
    </row>
    <row r="2" spans="1:7" ht="16.5">
      <c r="A2" s="35" t="s">
        <v>0</v>
      </c>
      <c r="B2" s="35"/>
      <c r="C2" s="35"/>
      <c r="D2" s="35"/>
      <c r="E2" s="35"/>
      <c r="F2" s="35"/>
      <c r="G2" s="35"/>
    </row>
    <row r="3" spans="1:7" ht="15" customHeight="1">
      <c r="A3" s="35" t="s">
        <v>48</v>
      </c>
      <c r="B3" s="35"/>
      <c r="C3" s="35"/>
      <c r="D3" s="35"/>
      <c r="E3" s="35"/>
      <c r="F3" s="35"/>
      <c r="G3" s="35"/>
    </row>
    <row r="4" spans="1:7" ht="14.25" customHeight="1" thickBot="1">
      <c r="A4" s="47"/>
      <c r="B4" s="47"/>
      <c r="C4" s="47"/>
      <c r="D4" s="47"/>
      <c r="E4" s="47"/>
      <c r="F4" s="47"/>
      <c r="G4" s="1" t="s">
        <v>55</v>
      </c>
    </row>
    <row r="5" spans="1:7" ht="16.5">
      <c r="A5" s="37" t="s">
        <v>49</v>
      </c>
      <c r="B5" s="39" t="s">
        <v>13</v>
      </c>
      <c r="C5" s="41" t="s">
        <v>50</v>
      </c>
      <c r="D5" s="43" t="s">
        <v>51</v>
      </c>
      <c r="E5" s="36" t="s">
        <v>14</v>
      </c>
      <c r="F5" s="36"/>
      <c r="G5" s="45" t="s">
        <v>15</v>
      </c>
    </row>
    <row r="6" spans="1:7" ht="16.5">
      <c r="A6" s="38"/>
      <c r="B6" s="40"/>
      <c r="C6" s="42"/>
      <c r="D6" s="44"/>
      <c r="E6" s="3" t="s">
        <v>1</v>
      </c>
      <c r="F6" s="4" t="s">
        <v>2</v>
      </c>
      <c r="G6" s="46"/>
    </row>
    <row r="7" spans="1:7" ht="16.5">
      <c r="A7" s="15">
        <f>SUM(A8:A13)</f>
        <v>1282754</v>
      </c>
      <c r="B7" s="6" t="s">
        <v>3</v>
      </c>
      <c r="C7" s="10">
        <f>SUM(C8:C13)</f>
        <v>4088350</v>
      </c>
      <c r="D7" s="23">
        <f>SUM(D8:D13)</f>
        <v>1774733</v>
      </c>
      <c r="E7" s="8">
        <f aca="true" t="shared" si="0" ref="E7:E34">+C7-D7</f>
        <v>2313617</v>
      </c>
      <c r="F7" s="25">
        <f>+E7/D7*100</f>
        <v>130.36422943620252</v>
      </c>
      <c r="G7" s="16"/>
    </row>
    <row r="8" spans="1:7" ht="16.5">
      <c r="A8" s="15">
        <v>476369</v>
      </c>
      <c r="B8" s="6" t="s">
        <v>16</v>
      </c>
      <c r="C8" s="10">
        <v>818044</v>
      </c>
      <c r="D8" s="24">
        <v>786900</v>
      </c>
      <c r="E8" s="5">
        <f t="shared" si="0"/>
        <v>31144</v>
      </c>
      <c r="F8" s="25">
        <f>+E8/D8*100</f>
        <v>3.9578091244122504</v>
      </c>
      <c r="G8" s="28" t="s">
        <v>56</v>
      </c>
    </row>
    <row r="9" spans="1:7" ht="16.5">
      <c r="A9" s="15">
        <v>390358</v>
      </c>
      <c r="B9" s="6" t="s">
        <v>40</v>
      </c>
      <c r="C9" s="10">
        <f>2078000-578000</f>
        <v>1500000</v>
      </c>
      <c r="D9" s="24">
        <v>664747</v>
      </c>
      <c r="E9" s="5">
        <f t="shared" si="0"/>
        <v>835253</v>
      </c>
      <c r="F9" s="25">
        <f aca="true" t="shared" si="1" ref="F9:F34">+E9/D9*100</f>
        <v>125.64975847954184</v>
      </c>
      <c r="G9" s="28" t="s">
        <v>57</v>
      </c>
    </row>
    <row r="10" spans="1:7" ht="16.5">
      <c r="A10" s="15">
        <v>1019</v>
      </c>
      <c r="B10" s="6" t="s">
        <v>10</v>
      </c>
      <c r="C10" s="10">
        <v>15000</v>
      </c>
      <c r="D10" s="24">
        <v>9800</v>
      </c>
      <c r="E10" s="5">
        <f t="shared" si="0"/>
        <v>5200</v>
      </c>
      <c r="F10" s="25">
        <v>0</v>
      </c>
      <c r="G10" s="28" t="s">
        <v>45</v>
      </c>
    </row>
    <row r="11" spans="1:7" ht="16.5">
      <c r="A11" s="15">
        <v>0</v>
      </c>
      <c r="B11" s="6" t="s">
        <v>53</v>
      </c>
      <c r="C11" s="10">
        <v>6000</v>
      </c>
      <c r="D11" s="24">
        <v>5286</v>
      </c>
      <c r="E11" s="5"/>
      <c r="F11" s="25"/>
      <c r="G11" s="28"/>
    </row>
    <row r="12" spans="1:7" ht="16.5">
      <c r="A12" s="15">
        <v>410000</v>
      </c>
      <c r="B12" s="6" t="s">
        <v>11</v>
      </c>
      <c r="C12" s="10">
        <v>1739306</v>
      </c>
      <c r="D12" s="24">
        <v>300000</v>
      </c>
      <c r="E12" s="5">
        <f t="shared" si="0"/>
        <v>1439306</v>
      </c>
      <c r="F12" s="25">
        <f t="shared" si="1"/>
        <v>479.76866666666666</v>
      </c>
      <c r="G12" s="29" t="s">
        <v>43</v>
      </c>
    </row>
    <row r="13" spans="1:7" ht="16.5">
      <c r="A13" s="15">
        <v>5008</v>
      </c>
      <c r="B13" s="6" t="s">
        <v>12</v>
      </c>
      <c r="C13" s="10">
        <v>10000</v>
      </c>
      <c r="D13" s="5">
        <v>8000</v>
      </c>
      <c r="E13" s="5">
        <f t="shared" si="0"/>
        <v>2000</v>
      </c>
      <c r="F13" s="25">
        <f t="shared" si="1"/>
        <v>25</v>
      </c>
      <c r="G13" s="16"/>
    </row>
    <row r="14" spans="1:7" ht="16.5">
      <c r="A14" s="15">
        <f>SUM(A15:A19)</f>
        <v>179178139</v>
      </c>
      <c r="B14" s="6" t="s">
        <v>4</v>
      </c>
      <c r="C14" s="10">
        <f>SUM(C15:C19)</f>
        <v>192106000</v>
      </c>
      <c r="D14" s="5">
        <f>SUM(D15:D19)</f>
        <v>162581053</v>
      </c>
      <c r="E14" s="5">
        <f t="shared" si="0"/>
        <v>29524947</v>
      </c>
      <c r="F14" s="25">
        <f t="shared" si="1"/>
        <v>18.160140099473953</v>
      </c>
      <c r="G14" s="16"/>
    </row>
    <row r="15" spans="1:7" ht="16.5">
      <c r="A15" s="15">
        <v>80863329</v>
      </c>
      <c r="B15" s="6" t="s">
        <v>17</v>
      </c>
      <c r="C15" s="10">
        <v>80207000</v>
      </c>
      <c r="D15" s="5">
        <v>78020892</v>
      </c>
      <c r="E15" s="5">
        <f t="shared" si="0"/>
        <v>2186108</v>
      </c>
      <c r="F15" s="25">
        <f t="shared" si="1"/>
        <v>2.8019520720168134</v>
      </c>
      <c r="G15" s="28" t="s">
        <v>44</v>
      </c>
    </row>
    <row r="16" spans="1:7" ht="16.5">
      <c r="A16" s="15">
        <v>23132292</v>
      </c>
      <c r="B16" s="6" t="s">
        <v>18</v>
      </c>
      <c r="C16" s="10">
        <v>20874000</v>
      </c>
      <c r="D16" s="5">
        <v>18182388</v>
      </c>
      <c r="E16" s="5">
        <f t="shared" si="0"/>
        <v>2691612</v>
      </c>
      <c r="F16" s="25">
        <f t="shared" si="1"/>
        <v>14.803402061379398</v>
      </c>
      <c r="G16" s="28" t="s">
        <v>57</v>
      </c>
    </row>
    <row r="17" spans="1:7" ht="16.5">
      <c r="A17" s="15">
        <v>10094999</v>
      </c>
      <c r="B17" s="6" t="s">
        <v>9</v>
      </c>
      <c r="C17" s="10">
        <v>9110000</v>
      </c>
      <c r="D17" s="5">
        <v>2345077</v>
      </c>
      <c r="E17" s="5">
        <f t="shared" si="0"/>
        <v>6764923</v>
      </c>
      <c r="F17" s="25">
        <f t="shared" si="1"/>
        <v>288.473384882458</v>
      </c>
      <c r="G17" s="28" t="s">
        <v>45</v>
      </c>
    </row>
    <row r="18" spans="1:7" ht="16.5">
      <c r="A18" s="15">
        <v>797616</v>
      </c>
      <c r="B18" s="6" t="s">
        <v>52</v>
      </c>
      <c r="C18" s="10">
        <v>1400000</v>
      </c>
      <c r="D18" s="5">
        <v>1321494</v>
      </c>
      <c r="E18" s="5">
        <f t="shared" si="0"/>
        <v>78506</v>
      </c>
      <c r="F18" s="25">
        <f t="shared" si="1"/>
        <v>5.940700449642602</v>
      </c>
      <c r="G18" s="16"/>
    </row>
    <row r="19" spans="1:7" ht="16.5">
      <c r="A19" s="15">
        <v>64289903</v>
      </c>
      <c r="B19" s="6" t="s">
        <v>19</v>
      </c>
      <c r="C19" s="10">
        <v>80515000</v>
      </c>
      <c r="D19" s="5">
        <v>62711202</v>
      </c>
      <c r="E19" s="5">
        <f t="shared" si="0"/>
        <v>17803798</v>
      </c>
      <c r="F19" s="25">
        <f t="shared" si="1"/>
        <v>28.390139930661828</v>
      </c>
      <c r="G19" s="16"/>
    </row>
    <row r="20" spans="1:7" ht="16.5">
      <c r="A20" s="15">
        <f>SUM(A21:A25)</f>
        <v>1273662709</v>
      </c>
      <c r="B20" s="6" t="s">
        <v>5</v>
      </c>
      <c r="C20" s="10">
        <f>SUM(C21:C25)</f>
        <v>1262577000</v>
      </c>
      <c r="D20" s="5">
        <f>SUM(D21:D25)</f>
        <v>1253764488</v>
      </c>
      <c r="E20" s="5">
        <f t="shared" si="0"/>
        <v>8812512</v>
      </c>
      <c r="F20" s="25">
        <f t="shared" si="1"/>
        <v>0.7028841608089956</v>
      </c>
      <c r="G20" s="16"/>
    </row>
    <row r="21" spans="1:7" ht="16.5">
      <c r="A21" s="15">
        <v>708832032</v>
      </c>
      <c r="B21" s="6" t="s">
        <v>20</v>
      </c>
      <c r="C21" s="10">
        <f>713486000-35391000</f>
        <v>678095000</v>
      </c>
      <c r="D21" s="5">
        <v>754789303</v>
      </c>
      <c r="E21" s="5">
        <f t="shared" si="0"/>
        <v>-76694303</v>
      </c>
      <c r="F21" s="25">
        <f t="shared" si="1"/>
        <v>-10.161021452631795</v>
      </c>
      <c r="G21" s="28" t="s">
        <v>46</v>
      </c>
    </row>
    <row r="22" spans="1:7" ht="16.5">
      <c r="A22" s="15">
        <v>413602729</v>
      </c>
      <c r="B22" s="6" t="s">
        <v>21</v>
      </c>
      <c r="C22" s="10">
        <v>460446000</v>
      </c>
      <c r="D22" s="5">
        <v>296539372</v>
      </c>
      <c r="E22" s="5">
        <f t="shared" si="0"/>
        <v>163906628</v>
      </c>
      <c r="F22" s="25">
        <f t="shared" si="1"/>
        <v>55.273141942176906</v>
      </c>
      <c r="G22" s="28" t="s">
        <v>57</v>
      </c>
    </row>
    <row r="23" spans="1:7" ht="16.5">
      <c r="A23" s="15">
        <v>38791732</v>
      </c>
      <c r="B23" s="6" t="s">
        <v>22</v>
      </c>
      <c r="C23" s="10">
        <v>35014000</v>
      </c>
      <c r="D23" s="5">
        <v>79610287</v>
      </c>
      <c r="E23" s="5">
        <f t="shared" si="0"/>
        <v>-44596287</v>
      </c>
      <c r="F23" s="25">
        <f t="shared" si="1"/>
        <v>-56.01824673738458</v>
      </c>
      <c r="G23" s="28" t="s">
        <v>45</v>
      </c>
    </row>
    <row r="24" spans="1:7" ht="16.5">
      <c r="A24" s="15">
        <v>19013991</v>
      </c>
      <c r="B24" s="6" t="s">
        <v>23</v>
      </c>
      <c r="C24" s="10">
        <v>25899000</v>
      </c>
      <c r="D24" s="5">
        <v>25357093</v>
      </c>
      <c r="E24" s="5">
        <f t="shared" si="0"/>
        <v>541907</v>
      </c>
      <c r="F24" s="25">
        <f t="shared" si="1"/>
        <v>2.137102230133399</v>
      </c>
      <c r="G24" s="16"/>
    </row>
    <row r="25" spans="1:7" ht="16.5">
      <c r="A25" s="15">
        <v>93422225</v>
      </c>
      <c r="B25" s="6" t="s">
        <v>8</v>
      </c>
      <c r="C25" s="10">
        <v>63123000</v>
      </c>
      <c r="D25" s="5">
        <v>97468433</v>
      </c>
      <c r="E25" s="5">
        <f t="shared" si="0"/>
        <v>-34345433</v>
      </c>
      <c r="F25" s="25">
        <f t="shared" si="1"/>
        <v>-35.23749376375015</v>
      </c>
      <c r="G25" s="16"/>
    </row>
    <row r="26" spans="1:7" ht="16.5">
      <c r="A26" s="15">
        <f>SUM(A27:A28)</f>
        <v>42438374</v>
      </c>
      <c r="B26" s="6" t="s">
        <v>6</v>
      </c>
      <c r="C26" s="10">
        <f>SUM(C27:C28)</f>
        <v>50382000</v>
      </c>
      <c r="D26" s="5">
        <f>+D27+D28</f>
        <v>49137117</v>
      </c>
      <c r="E26" s="5">
        <f t="shared" si="0"/>
        <v>1244883</v>
      </c>
      <c r="F26" s="25">
        <f t="shared" si="1"/>
        <v>2.533488075826671</v>
      </c>
      <c r="G26" s="28"/>
    </row>
    <row r="27" spans="1:7" ht="16.5">
      <c r="A27" s="15">
        <f>3838050+6532000+2265274+541500</f>
        <v>13176824</v>
      </c>
      <c r="B27" s="6" t="s">
        <v>32</v>
      </c>
      <c r="C27" s="10">
        <f>6500000+8300000+4382000+600000</f>
        <v>19782000</v>
      </c>
      <c r="D27" s="5">
        <f>6480697+8352680+3748972+512000</f>
        <v>19094349</v>
      </c>
      <c r="E27" s="5">
        <f t="shared" si="0"/>
        <v>687651</v>
      </c>
      <c r="F27" s="25">
        <f t="shared" si="1"/>
        <v>3.6013325198989503</v>
      </c>
      <c r="G27" s="16"/>
    </row>
    <row r="28" spans="1:7" ht="16.5">
      <c r="A28" s="15">
        <f>6081652+20815938+2363960</f>
        <v>29261550</v>
      </c>
      <c r="B28" s="6" t="s">
        <v>33</v>
      </c>
      <c r="C28" s="10">
        <f>5400000+24200000+1000000</f>
        <v>30600000</v>
      </c>
      <c r="D28" s="5">
        <f>5109875+24625811+307082</f>
        <v>30042768</v>
      </c>
      <c r="E28" s="5">
        <f t="shared" si="0"/>
        <v>557232</v>
      </c>
      <c r="F28" s="25">
        <f t="shared" si="1"/>
        <v>1.8547958031030962</v>
      </c>
      <c r="G28" s="16"/>
    </row>
    <row r="29" spans="1:7" ht="16.5">
      <c r="A29" s="15">
        <f>SUM(A30:A34)</f>
        <v>10240838</v>
      </c>
      <c r="B29" s="6" t="s">
        <v>34</v>
      </c>
      <c r="C29" s="10">
        <f>SUM(C30:C34)</f>
        <v>16806000</v>
      </c>
      <c r="D29" s="5">
        <f>SUM(D30:D34)</f>
        <v>12308538</v>
      </c>
      <c r="E29" s="5">
        <f t="shared" si="0"/>
        <v>4497462</v>
      </c>
      <c r="F29" s="25">
        <f t="shared" si="1"/>
        <v>36.53936803867364</v>
      </c>
      <c r="G29" s="31"/>
    </row>
    <row r="30" spans="1:7" ht="16.5">
      <c r="A30" s="15">
        <v>5661307</v>
      </c>
      <c r="B30" s="6" t="s">
        <v>35</v>
      </c>
      <c r="C30" s="10">
        <v>7193000</v>
      </c>
      <c r="D30" s="5">
        <v>4865883</v>
      </c>
      <c r="E30" s="5">
        <f t="shared" si="0"/>
        <v>2327117</v>
      </c>
      <c r="F30" s="25">
        <f t="shared" si="1"/>
        <v>47.82517376599478</v>
      </c>
      <c r="G30" s="28" t="s">
        <v>47</v>
      </c>
    </row>
    <row r="31" spans="1:7" ht="16.5">
      <c r="A31" s="15">
        <v>4449485</v>
      </c>
      <c r="B31" s="6" t="s">
        <v>36</v>
      </c>
      <c r="C31" s="10">
        <v>9321000</v>
      </c>
      <c r="D31" s="5">
        <v>7376272</v>
      </c>
      <c r="E31" s="5">
        <f t="shared" si="0"/>
        <v>1944728</v>
      </c>
      <c r="F31" s="25">
        <f t="shared" si="1"/>
        <v>26.36464598919346</v>
      </c>
      <c r="G31" s="28"/>
    </row>
    <row r="32" spans="1:7" ht="16.5">
      <c r="A32" s="15">
        <v>57753</v>
      </c>
      <c r="B32" s="6" t="s">
        <v>37</v>
      </c>
      <c r="C32" s="10">
        <v>29000</v>
      </c>
      <c r="D32" s="5">
        <v>402</v>
      </c>
      <c r="E32" s="5">
        <f t="shared" si="0"/>
        <v>28598</v>
      </c>
      <c r="F32" s="25">
        <f t="shared" si="1"/>
        <v>7113.9303482587065</v>
      </c>
      <c r="G32" s="16"/>
    </row>
    <row r="33" spans="1:7" ht="16.5">
      <c r="A33" s="33"/>
      <c r="B33" s="6" t="s">
        <v>54</v>
      </c>
      <c r="C33" s="10">
        <v>11000</v>
      </c>
      <c r="D33" s="5">
        <v>10110</v>
      </c>
      <c r="E33" s="5">
        <f t="shared" si="0"/>
        <v>890</v>
      </c>
      <c r="F33" s="25">
        <f t="shared" si="1"/>
        <v>8.803165182987142</v>
      </c>
      <c r="G33" s="31"/>
    </row>
    <row r="34" spans="1:7" ht="16.5">
      <c r="A34" s="17">
        <v>72293</v>
      </c>
      <c r="B34" s="11" t="s">
        <v>38</v>
      </c>
      <c r="C34" s="13">
        <v>252000</v>
      </c>
      <c r="D34" s="14">
        <v>55871</v>
      </c>
      <c r="E34" s="13">
        <f t="shared" si="0"/>
        <v>196129</v>
      </c>
      <c r="F34" s="30">
        <f t="shared" si="1"/>
        <v>351.03900055484957</v>
      </c>
      <c r="G34" s="18"/>
    </row>
    <row r="35" spans="1:7" ht="16.5">
      <c r="A35" s="15">
        <f>SUM(A36:A39)</f>
        <v>232985330</v>
      </c>
      <c r="B35" s="6" t="s">
        <v>7</v>
      </c>
      <c r="C35" s="5">
        <f>SUM(C36:C39)</f>
        <v>473018000</v>
      </c>
      <c r="D35" s="5">
        <f>SUM(D36:D39)</f>
        <v>365082771</v>
      </c>
      <c r="E35" s="5">
        <f>+C35-D35</f>
        <v>107935229</v>
      </c>
      <c r="F35" s="22">
        <f>+E35/D35*100</f>
        <v>29.564591258128694</v>
      </c>
      <c r="G35" s="29" t="s">
        <v>59</v>
      </c>
    </row>
    <row r="36" spans="1:7" ht="16.5">
      <c r="A36" s="15">
        <v>89223754</v>
      </c>
      <c r="B36" s="6" t="s">
        <v>24</v>
      </c>
      <c r="C36" s="5">
        <v>178474000</v>
      </c>
      <c r="D36" s="5">
        <v>135743664</v>
      </c>
      <c r="E36" s="5">
        <f aca="true" t="shared" si="2" ref="E36:E44">+C36-D36</f>
        <v>42730336</v>
      </c>
      <c r="F36" s="22">
        <f aca="true" t="shared" si="3" ref="F36:F44">+E36/D36*100</f>
        <v>31.478696493708906</v>
      </c>
      <c r="G36" s="16"/>
    </row>
    <row r="37" spans="1:7" ht="16.5">
      <c r="A37" s="15">
        <v>119650968</v>
      </c>
      <c r="B37" s="6" t="s">
        <v>25</v>
      </c>
      <c r="C37" s="5">
        <v>232734000</v>
      </c>
      <c r="D37" s="5">
        <f>142661787+35998723</f>
        <v>178660510</v>
      </c>
      <c r="E37" s="5">
        <f t="shared" si="2"/>
        <v>54073490</v>
      </c>
      <c r="F37" s="22">
        <f t="shared" si="3"/>
        <v>30.26605599636987</v>
      </c>
      <c r="G37" s="16"/>
    </row>
    <row r="38" spans="1:7" ht="16.5">
      <c r="A38" s="15">
        <v>21288489</v>
      </c>
      <c r="B38" s="6" t="s">
        <v>26</v>
      </c>
      <c r="C38" s="5">
        <v>36595000</v>
      </c>
      <c r="D38" s="5">
        <v>32918899</v>
      </c>
      <c r="E38" s="5">
        <f t="shared" si="2"/>
        <v>3676101</v>
      </c>
      <c r="F38" s="22">
        <f t="shared" si="3"/>
        <v>11.167144441859978</v>
      </c>
      <c r="G38" s="16"/>
    </row>
    <row r="39" spans="1:7" ht="16.5">
      <c r="A39" s="15">
        <v>2822119</v>
      </c>
      <c r="B39" s="6" t="s">
        <v>39</v>
      </c>
      <c r="C39" s="5">
        <v>25215000</v>
      </c>
      <c r="D39" s="5">
        <v>17759698</v>
      </c>
      <c r="E39" s="5">
        <f t="shared" si="2"/>
        <v>7455302</v>
      </c>
      <c r="F39" s="22">
        <f t="shared" si="3"/>
        <v>41.978765629911045</v>
      </c>
      <c r="G39" s="16"/>
    </row>
    <row r="40" spans="1:7" ht="28.5">
      <c r="A40" s="15">
        <f>+A41</f>
        <v>1545933</v>
      </c>
      <c r="B40" s="6" t="s">
        <v>27</v>
      </c>
      <c r="C40" s="5">
        <f>+C41</f>
        <v>800000</v>
      </c>
      <c r="D40" s="5">
        <f>+D41</f>
        <v>808340</v>
      </c>
      <c r="E40" s="5">
        <f t="shared" si="2"/>
        <v>-8340</v>
      </c>
      <c r="F40" s="22">
        <f t="shared" si="3"/>
        <v>-1.0317440680901602</v>
      </c>
      <c r="G40" s="28" t="s">
        <v>58</v>
      </c>
    </row>
    <row r="41" spans="1:7" ht="16.5">
      <c r="A41" s="15">
        <v>1545933</v>
      </c>
      <c r="B41" s="6" t="s">
        <v>28</v>
      </c>
      <c r="C41" s="5">
        <v>800000</v>
      </c>
      <c r="D41" s="5">
        <v>808340</v>
      </c>
      <c r="E41" s="5">
        <f t="shared" si="2"/>
        <v>-8340</v>
      </c>
      <c r="F41" s="22">
        <f t="shared" si="3"/>
        <v>-1.0317440680901602</v>
      </c>
      <c r="G41" s="16"/>
    </row>
    <row r="42" spans="1:7" ht="16.5">
      <c r="A42" s="15">
        <f>SUM(A43:A44)</f>
        <v>12401675</v>
      </c>
      <c r="B42" s="6" t="s">
        <v>29</v>
      </c>
      <c r="C42" s="5">
        <f>SUM(C43:C44)</f>
        <v>20563000</v>
      </c>
      <c r="D42" s="5">
        <f>SUM(D43:D44)</f>
        <v>11266412</v>
      </c>
      <c r="E42" s="5">
        <f t="shared" si="2"/>
        <v>9296588</v>
      </c>
      <c r="F42" s="22">
        <f t="shared" si="3"/>
        <v>82.5159598282044</v>
      </c>
      <c r="G42" s="16"/>
    </row>
    <row r="43" spans="1:7" ht="16.5">
      <c r="A43" s="15">
        <v>6775548</v>
      </c>
      <c r="B43" s="6" t="s">
        <v>31</v>
      </c>
      <c r="C43" s="5">
        <v>5000000</v>
      </c>
      <c r="D43" s="5">
        <v>6000000</v>
      </c>
      <c r="E43" s="5">
        <f t="shared" si="2"/>
        <v>-1000000</v>
      </c>
      <c r="F43" s="22">
        <f t="shared" si="3"/>
        <v>-16.666666666666664</v>
      </c>
      <c r="G43" s="16"/>
    </row>
    <row r="44" spans="1:7" ht="16.5">
      <c r="A44" s="15">
        <v>5626127</v>
      </c>
      <c r="B44" s="6" t="s">
        <v>41</v>
      </c>
      <c r="C44" s="5">
        <v>15563000</v>
      </c>
      <c r="D44" s="5">
        <v>5266412</v>
      </c>
      <c r="E44" s="5">
        <f t="shared" si="2"/>
        <v>10296588</v>
      </c>
      <c r="F44" s="22">
        <f t="shared" si="3"/>
        <v>195.51428942513422</v>
      </c>
      <c r="G44" s="16"/>
    </row>
    <row r="45" spans="1:7" ht="16.5">
      <c r="A45" s="15"/>
      <c r="B45" s="6"/>
      <c r="C45" s="5"/>
      <c r="D45" s="5"/>
      <c r="E45" s="5"/>
      <c r="F45" s="9"/>
      <c r="G45" s="16"/>
    </row>
    <row r="46" spans="1:7" ht="16.5">
      <c r="A46" s="15"/>
      <c r="B46" s="6"/>
      <c r="C46" s="5"/>
      <c r="D46" s="5"/>
      <c r="E46" s="5"/>
      <c r="F46" s="9"/>
      <c r="G46" s="16"/>
    </row>
    <row r="47" spans="1:7" ht="16.5">
      <c r="A47" s="15"/>
      <c r="B47" s="6"/>
      <c r="C47" s="5"/>
      <c r="D47" s="5"/>
      <c r="E47" s="5"/>
      <c r="F47" s="9"/>
      <c r="G47" s="16"/>
    </row>
    <row r="48" spans="1:7" ht="16.5">
      <c r="A48" s="15"/>
      <c r="B48" s="6"/>
      <c r="C48" s="5"/>
      <c r="D48" s="5"/>
      <c r="E48" s="5"/>
      <c r="F48" s="9"/>
      <c r="G48" s="16"/>
    </row>
    <row r="49" spans="1:7" ht="16.5">
      <c r="A49" s="15"/>
      <c r="B49" s="6"/>
      <c r="C49" s="5"/>
      <c r="D49" s="5"/>
      <c r="E49" s="5"/>
      <c r="F49" s="9"/>
      <c r="G49" s="16"/>
    </row>
    <row r="50" spans="1:7" ht="16.5">
      <c r="A50" s="15"/>
      <c r="B50" s="6"/>
      <c r="C50" s="5"/>
      <c r="D50" s="5"/>
      <c r="E50" s="5"/>
      <c r="F50" s="9"/>
      <c r="G50" s="16"/>
    </row>
    <row r="51" spans="1:7" ht="16.5">
      <c r="A51" s="15"/>
      <c r="B51" s="6"/>
      <c r="C51" s="5"/>
      <c r="D51" s="5"/>
      <c r="E51" s="5"/>
      <c r="F51" s="9"/>
      <c r="G51" s="16"/>
    </row>
    <row r="52" spans="1:7" ht="16.5">
      <c r="A52" s="15"/>
      <c r="B52" s="6"/>
      <c r="C52" s="5"/>
      <c r="D52" s="5"/>
      <c r="E52" s="5"/>
      <c r="F52" s="9"/>
      <c r="G52" s="16"/>
    </row>
    <row r="53" spans="1:7" ht="16.5">
      <c r="A53" s="15"/>
      <c r="B53" s="6"/>
      <c r="C53" s="5"/>
      <c r="D53" s="5"/>
      <c r="E53" s="5"/>
      <c r="F53" s="9"/>
      <c r="G53" s="16"/>
    </row>
    <row r="54" spans="1:7" ht="16.5">
      <c r="A54" s="15"/>
      <c r="B54" s="6"/>
      <c r="C54" s="5"/>
      <c r="D54" s="5"/>
      <c r="E54" s="5"/>
      <c r="F54" s="9"/>
      <c r="G54" s="32"/>
    </row>
    <row r="55" spans="1:7" ht="17.25" thickBot="1">
      <c r="A55" s="19">
        <f>+A7+A14+A20+A26+A29+A35+A40+A42</f>
        <v>1753735752</v>
      </c>
      <c r="B55" s="27" t="s">
        <v>30</v>
      </c>
      <c r="C55" s="20">
        <f>+C7+C14+C20+C26+C29+C35+C40+C42</f>
        <v>2020340350</v>
      </c>
      <c r="D55" s="20">
        <f>+D7+D14+D20+D26+D29+D35+D40+D42</f>
        <v>1856723452</v>
      </c>
      <c r="E55" s="20">
        <f>+E7+E14+E20+E26+E29+E35+E40+E42</f>
        <v>163616898</v>
      </c>
      <c r="F55" s="26">
        <f>+E55/D55*100</f>
        <v>8.812130736204004</v>
      </c>
      <c r="G55" s="21"/>
    </row>
  </sheetData>
  <mergeCells count="10">
    <mergeCell ref="E5:F5"/>
    <mergeCell ref="G5:G6"/>
    <mergeCell ref="A5:A6"/>
    <mergeCell ref="B5:B6"/>
    <mergeCell ref="C5:C6"/>
    <mergeCell ref="D5:D6"/>
    <mergeCell ref="A1:G1"/>
    <mergeCell ref="A2:G2"/>
    <mergeCell ref="A3:G3"/>
    <mergeCell ref="A4:F4"/>
  </mergeCells>
  <printOptions/>
  <pageMargins left="0.57" right="0.17" top="0.55" bottom="0.25" header="0.27" footer="0.1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會計室</cp:lastModifiedBy>
  <cp:lastPrinted>2010-07-27T07:09:37Z</cp:lastPrinted>
  <dcterms:created xsi:type="dcterms:W3CDTF">2008-05-19T01:26:51Z</dcterms:created>
  <dcterms:modified xsi:type="dcterms:W3CDTF">2010-11-23T12:02:06Z</dcterms:modified>
  <cp:category/>
  <cp:version/>
  <cp:contentType/>
  <cp:contentStatus/>
</cp:coreProperties>
</file>